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<sst xmlns="http://schemas.openxmlformats.org/spreadsheetml/2006/main" count="1292" uniqueCount="208">
  <si>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</si>
  <si>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</si>
  <si>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</si>
  <si>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</si>
  <si>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</si>
  <si>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</si>
  <si>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</si>
  <si>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</si>
  <si>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</si>
  <si>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</si>
  <si>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</si>
  <si>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</si>
  <si>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</si>
  <si>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</si>
  <si>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</si>
  <si>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</si>
  <si>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</si>
  <si>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</si>
  <si>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</si>
  <si>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</si>
  <si>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</si>
  <si>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</si>
  <si>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</si>
  <si>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</si>
  <si>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</si>
  <si>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</si>
  <si>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</si>
  <si>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</si>
  <si>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</si>
  <si>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</si>
  <si>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</si>
  <si>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</si>
  <si>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</si>
  <si>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</si>
  <si>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</si>
  <si>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</si>
  <si>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</si>
  <si>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</si>
  <si>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</si>
  <si>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</si>
  <si>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</si>
  <si>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</si>
  <si>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</si>
  <si>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</si>
  <si>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</si>
  <si>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</si>
  <si>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</si>
  <si>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</si>
  <si>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</si>
  <si>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</si>
  <si>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</si>
  <si>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</si>
  <si>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</si>
  <si>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</si>
  <si>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</si>
  <si>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</si>
  <si>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</si>
  <si>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</si>
  <si>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</si>
  <si>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</si>
  <si>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</si>
  <si>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</si>
  <si>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</si>
  <si>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</si>
  <si>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</si>
  <si>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</si>
  <si>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</si>
  <si>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</si>
  <si>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</si>
  <si>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</si>
  <si>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</si>
  <si>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</si>
  <si>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</si>
  <si>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</si>
  <si>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</si>
  <si>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</si>
  <si>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</si>
  <si>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</si>
  <si>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</si>
  <si>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</si>
  <si>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</si>
  <si>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</si>
  <si>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</si>
  <si>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</si>
  <si>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</si>
  <si>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</si>
  <si>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</si>
  <si>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</si>
  <si>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</si>
  <si>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</si>
  <si>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</si>
  <si>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</si>
  <si>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</si>
  <si>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</si>
  <si>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</si>
  <si>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</si>
  <si>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</si>
  <si>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</si>
  <si>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</si>
  <si>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</si>
  <si>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</si>
  <si>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</si>
  <si>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</si>
  <si>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</si>
  <si>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</si>
  <si>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</si>
  <si>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</si>
  <si>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</si>
  <si>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</si>
  <si>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</si>
  <si>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</si>
  <si>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</si>
  <si>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</si>
  <si>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</si>
  <si>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</si>
  <si>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</si>
  <si>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</si>
  <si>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</si>
  <si>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</si>
  <si>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</si>
  <si>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</si>
  <si>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</si>
  <si>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</si>
  <si>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</si>
  <si>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</si>
  <si>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</si>
  <si>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</si>
  <si>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</si>
  <si>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</si>
  <si>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</si>
  <si>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</si>
  <si>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</si>
  <si>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</si>
  <si>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</si>
  <si>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</si>
  <si>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</si>
  <si>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</si>
  <si>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</si>
  <si>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</si>
  <si>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</si>
  <si>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</si>
  <si>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</si>
  <si>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</si>
  <si>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</si>
  <si>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</si>
  <si>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</si>
  <si>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</si>
  <si>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</si>
  <si>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</si>
  <si>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</si>
  <si>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</si>
  <si>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</si>
  <si>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</si>
  <si>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</si>
  <si>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</si>
  <si>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</si>
  <si>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</si>
  <si>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</si>
  <si>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</si>
  <si>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</si>
  <si>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</si>
  <si>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</si>
  <si>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</si>
  <si>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</si>
  <si>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</si>
  <si>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</si>
  <si>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</si>
  <si>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</si>
  <si>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</si>
  <si>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</si>
  <si>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</si>
  <si>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</si>
  <si>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</si>
  <si>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</si>
  <si>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</si>
  <si>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</si>
  <si>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</si>
  <si>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</si>
  <si>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</si>
  <si>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</si>
  <si>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</si>
  <si>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</si>
  <si>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</si>
  <si>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</si>
  <si>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</si>
  <si>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</si>
  <si>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</si>
  <si>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</si>
  <si>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</si>
  <si>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</si>
  <si>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</si>
  <si>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</si>
  <si>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</si>
  <si>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</si>
  <si>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</si>
  <si>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</si>
  <si>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</si>
  <si>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</si>
  <si>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</si>
  <si>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</si>
  <si>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</si>
  <si>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</si>
  <si>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</si>
  <si>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</si>
  <si>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</si>
  <si>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</si>
  <si>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</si>
  <si>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27.09.16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</si>
</sst>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30367.01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683541.15</v>
      </c>
      <c r="G8" s="191">
        <f aca="true" t="shared" si="0" ref="G8:G37">F8-E8</f>
        <v>-18309.660000000033</v>
      </c>
      <c r="H8" s="192">
        <f>F8/E8*100</f>
        <v>97.39123190582339</v>
      </c>
      <c r="I8" s="193">
        <f>F8-D8</f>
        <v>-273530.30000000005</v>
      </c>
      <c r="J8" s="193">
        <f>F8/D8*100</f>
        <v>71.42007527233207</v>
      </c>
      <c r="K8" s="191">
        <v>480879.27</v>
      </c>
      <c r="L8" s="191">
        <f aca="true" t="shared" si="1" ref="L8:L51">F8-K8</f>
        <v>202661.88</v>
      </c>
      <c r="M8" s="250">
        <f aca="true" t="shared" si="2" ref="M8:M28">F8/K8</f>
        <v>1.4214402504811654</v>
      </c>
      <c r="N8" s="191">
        <f>N9+N15+N18+N19+N20+N17</f>
        <v>72492.83</v>
      </c>
      <c r="O8" s="191">
        <f>O9+O15+O18+O19+O20+O17</f>
        <v>50020.32000000001</v>
      </c>
      <c r="P8" s="191">
        <f>O8-N8</f>
        <v>-22472.509999999995</v>
      </c>
      <c r="Q8" s="191">
        <f>O8/N8*100</f>
        <v>69.00036872612093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374003.93</v>
      </c>
      <c r="G9" s="190">
        <f t="shared" si="0"/>
        <v>-974.7399999999907</v>
      </c>
      <c r="H9" s="197">
        <f>F9/E9*100</f>
        <v>99.740054547636</v>
      </c>
      <c r="I9" s="198">
        <f>F9-D9</f>
        <v>-156585.07</v>
      </c>
      <c r="J9" s="198">
        <f>F9/D9*100</f>
        <v>70.48844397452642</v>
      </c>
      <c r="K9" s="199">
        <v>264375.41</v>
      </c>
      <c r="L9" s="199">
        <f t="shared" si="1"/>
        <v>109628.52000000002</v>
      </c>
      <c r="M9" s="251">
        <f t="shared" si="2"/>
        <v>1.414669881741271</v>
      </c>
      <c r="N9" s="197">
        <f>E9-серпень!E9</f>
        <v>42685</v>
      </c>
      <c r="O9" s="200">
        <f>F9-серпень!F9</f>
        <v>34085.57000000001</v>
      </c>
      <c r="P9" s="201">
        <f>O9-N9</f>
        <v>-8599.429999999993</v>
      </c>
      <c r="Q9" s="198">
        <f>O9/N9*100</f>
        <v>79.85374253250558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330028.87</v>
      </c>
      <c r="G10" s="109">
        <f t="shared" si="0"/>
        <v>-4441.369999999995</v>
      </c>
      <c r="H10" s="32">
        <f aca="true" t="shared" si="3" ref="H10:H36">F10/E10*100</f>
        <v>98.6721180335805</v>
      </c>
      <c r="I10" s="110">
        <f aca="true" t="shared" si="4" ref="I10:I37">F10-D10</f>
        <v>-155180.13</v>
      </c>
      <c r="J10" s="110">
        <f aca="true" t="shared" si="5" ref="J10:J36">F10/D10*100</f>
        <v>68.0178788934253</v>
      </c>
      <c r="K10" s="112">
        <v>233936.48</v>
      </c>
      <c r="L10" s="112">
        <f t="shared" si="1"/>
        <v>96092.38999999998</v>
      </c>
      <c r="M10" s="252">
        <f t="shared" si="2"/>
        <v>1.4107627420913573</v>
      </c>
      <c r="N10" s="111">
        <f>E10-серпень!E10</f>
        <v>39100</v>
      </c>
      <c r="O10" s="179">
        <f>F10-серпень!F10</f>
        <v>31355.46000000002</v>
      </c>
      <c r="P10" s="112">
        <f aca="true" t="shared" si="6" ref="P10:P37">O10-N10</f>
        <v>-7744.539999999979</v>
      </c>
      <c r="Q10" s="198">
        <f aca="true" t="shared" si="7" ref="Q10:Q16">O10/N10*100</f>
        <v>80.19299232736579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26616.26</v>
      </c>
      <c r="G11" s="109">
        <f t="shared" si="0"/>
        <v>5101.32</v>
      </c>
      <c r="H11" s="32">
        <f t="shared" si="3"/>
        <v>123.7105936618926</v>
      </c>
      <c r="I11" s="110">
        <f t="shared" si="4"/>
        <v>3616.2599999999984</v>
      </c>
      <c r="J11" s="110">
        <f t="shared" si="5"/>
        <v>115.72286956521738</v>
      </c>
      <c r="K11" s="112">
        <v>14002.69</v>
      </c>
      <c r="L11" s="112">
        <f t="shared" si="1"/>
        <v>12613.569999999998</v>
      </c>
      <c r="M11" s="252">
        <f t="shared" si="2"/>
        <v>1.9007962041579152</v>
      </c>
      <c r="N11" s="111">
        <f>E11-серпень!E11</f>
        <v>1800</v>
      </c>
      <c r="O11" s="179">
        <f>F11-серпень!F11</f>
        <v>1617.329999999998</v>
      </c>
      <c r="P11" s="112">
        <f t="shared" si="6"/>
        <v>-182.6700000000019</v>
      </c>
      <c r="Q11" s="198">
        <f t="shared" si="7"/>
        <v>89.85166666666656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7246.28</v>
      </c>
      <c r="G12" s="109">
        <f t="shared" si="0"/>
        <v>1365.67</v>
      </c>
      <c r="H12" s="32">
        <f t="shared" si="3"/>
        <v>123.22327105521367</v>
      </c>
      <c r="I12" s="110">
        <f t="shared" si="4"/>
        <v>746.2799999999997</v>
      </c>
      <c r="J12" s="110">
        <f t="shared" si="5"/>
        <v>111.48123076923075</v>
      </c>
      <c r="K12" s="112">
        <v>3744.64</v>
      </c>
      <c r="L12" s="112">
        <f t="shared" si="1"/>
        <v>3501.64</v>
      </c>
      <c r="M12" s="252">
        <f t="shared" si="2"/>
        <v>1.9351072466245087</v>
      </c>
      <c r="N12" s="111">
        <f>E12-серпень!E12</f>
        <v>480</v>
      </c>
      <c r="O12" s="179">
        <f>F12-серпень!F12</f>
        <v>559.8899999999994</v>
      </c>
      <c r="P12" s="112">
        <f t="shared" si="6"/>
        <v>79.88999999999942</v>
      </c>
      <c r="Q12" s="198">
        <f t="shared" si="7"/>
        <v>116.64374999999987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7473.6</v>
      </c>
      <c r="G13" s="109">
        <f t="shared" si="0"/>
        <v>-2191.24</v>
      </c>
      <c r="H13" s="32">
        <f t="shared" si="3"/>
        <v>77.327715720074</v>
      </c>
      <c r="I13" s="110">
        <f t="shared" si="4"/>
        <v>-4926.4</v>
      </c>
      <c r="J13" s="110">
        <f t="shared" si="5"/>
        <v>60.270967741935486</v>
      </c>
      <c r="K13" s="112">
        <v>5730.24</v>
      </c>
      <c r="L13" s="112">
        <f t="shared" si="1"/>
        <v>1743.3600000000006</v>
      </c>
      <c r="M13" s="252">
        <f t="shared" si="2"/>
        <v>1.3042385659239404</v>
      </c>
      <c r="N13" s="111">
        <f>E13-серпень!E13</f>
        <v>1300</v>
      </c>
      <c r="O13" s="179">
        <f>F13-серпень!F13</f>
        <v>456.35000000000036</v>
      </c>
      <c r="P13" s="112">
        <f t="shared" si="6"/>
        <v>-843.6499999999996</v>
      </c>
      <c r="Q13" s="198">
        <f t="shared" si="7"/>
        <v>35.10384615384618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68291.69</v>
      </c>
      <c r="G19" s="190">
        <f t="shared" si="0"/>
        <v>-11768.709999999992</v>
      </c>
      <c r="H19" s="197">
        <f t="shared" si="3"/>
        <v>85.3002108408152</v>
      </c>
      <c r="I19" s="198">
        <f t="shared" si="4"/>
        <v>-41608.31</v>
      </c>
      <c r="J19" s="198">
        <f t="shared" si="5"/>
        <v>62.13984531392175</v>
      </c>
      <c r="K19" s="209">
        <v>51468.87</v>
      </c>
      <c r="L19" s="201">
        <f t="shared" si="1"/>
        <v>16822.82</v>
      </c>
      <c r="M19" s="259">
        <f t="shared" si="2"/>
        <v>1.3268542713294462</v>
      </c>
      <c r="N19" s="197">
        <f>E19-серпень!E19</f>
        <v>10800</v>
      </c>
      <c r="O19" s="200">
        <f>F19-серпень!F19</f>
        <v>3855.4100000000035</v>
      </c>
      <c r="P19" s="201">
        <f t="shared" si="6"/>
        <v>-6944.5899999999965</v>
      </c>
      <c r="Q19" s="198">
        <f aca="true" t="shared" si="9" ref="Q19:Q24">O19/N19*100</f>
        <v>35.69824074074077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240752.74</v>
      </c>
      <c r="G20" s="190">
        <f t="shared" si="0"/>
        <v>-5583.200000000012</v>
      </c>
      <c r="H20" s="197">
        <f t="shared" si="3"/>
        <v>97.73350165631534</v>
      </c>
      <c r="I20" s="198">
        <f t="shared" si="4"/>
        <v>-75223.91000000003</v>
      </c>
      <c r="J20" s="198">
        <f t="shared" si="5"/>
        <v>76.1932060486115</v>
      </c>
      <c r="K20" s="198">
        <v>160106.6</v>
      </c>
      <c r="L20" s="201">
        <f t="shared" si="1"/>
        <v>80646.13999999998</v>
      </c>
      <c r="M20" s="254">
        <f t="shared" si="2"/>
        <v>1.5037027830208123</v>
      </c>
      <c r="N20" s="197">
        <f>N21+N30+N31+N32</f>
        <v>19002.83</v>
      </c>
      <c r="O20" s="200">
        <f>F20-серпень!F20</f>
        <v>12077.779999999999</v>
      </c>
      <c r="P20" s="201">
        <f t="shared" si="6"/>
        <v>-6925.050000000003</v>
      </c>
      <c r="Q20" s="198">
        <f t="shared" si="9"/>
        <v>63.55779639137958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129099.15999999999</v>
      </c>
      <c r="G21" s="190">
        <f t="shared" si="0"/>
        <v>-4981.630000000019</v>
      </c>
      <c r="H21" s="197">
        <f t="shared" si="3"/>
        <v>96.28460572166973</v>
      </c>
      <c r="I21" s="198">
        <f t="shared" si="4"/>
        <v>-45800.490000000005</v>
      </c>
      <c r="J21" s="198">
        <f t="shared" si="5"/>
        <v>73.81327521238606</v>
      </c>
      <c r="K21" s="198">
        <v>88979.33</v>
      </c>
      <c r="L21" s="201">
        <f t="shared" si="1"/>
        <v>40119.82999999999</v>
      </c>
      <c r="M21" s="254">
        <f t="shared" si="2"/>
        <v>1.4508893245206498</v>
      </c>
      <c r="N21" s="197">
        <f>N22+N25+N26</f>
        <v>13311.830000000004</v>
      </c>
      <c r="O21" s="200">
        <f>F21-серпень!F21</f>
        <v>7419.189999999988</v>
      </c>
      <c r="P21" s="201">
        <f t="shared" si="6"/>
        <v>-5892.640000000016</v>
      </c>
      <c r="Q21" s="198">
        <f t="shared" si="9"/>
        <v>55.73380970159614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15604.42</v>
      </c>
      <c r="G22" s="212">
        <f t="shared" si="0"/>
        <v>479.9400000000005</v>
      </c>
      <c r="H22" s="214">
        <f t="shared" si="3"/>
        <v>103.17326612220718</v>
      </c>
      <c r="I22" s="215">
        <f t="shared" si="4"/>
        <v>-2895.58</v>
      </c>
      <c r="J22" s="215">
        <f t="shared" si="5"/>
        <v>84.34821621621622</v>
      </c>
      <c r="K22" s="216">
        <v>9131.68</v>
      </c>
      <c r="L22" s="206">
        <f t="shared" si="1"/>
        <v>6472.74</v>
      </c>
      <c r="M22" s="262">
        <f t="shared" si="2"/>
        <v>1.7088224729732098</v>
      </c>
      <c r="N22" s="214">
        <f>E22-серпень!E22</f>
        <v>547.5799999999999</v>
      </c>
      <c r="O22" s="217">
        <f>F22-серпень!F22</f>
        <v>730.9500000000007</v>
      </c>
      <c r="P22" s="218">
        <f t="shared" si="6"/>
        <v>183.3700000000008</v>
      </c>
      <c r="Q22" s="215">
        <f t="shared" si="9"/>
        <v>133.48734431498607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660.71</v>
      </c>
      <c r="G23" s="241">
        <f t="shared" si="0"/>
        <v>-363.69000000000005</v>
      </c>
      <c r="H23" s="242">
        <f t="shared" si="3"/>
        <v>64.49726669269816</v>
      </c>
      <c r="I23" s="243">
        <f t="shared" si="4"/>
        <v>-1339.29</v>
      </c>
      <c r="J23" s="243">
        <f t="shared" si="5"/>
        <v>33.0355</v>
      </c>
      <c r="K23" s="261">
        <v>574.07</v>
      </c>
      <c r="L23" s="261">
        <f t="shared" si="1"/>
        <v>86.63999999999999</v>
      </c>
      <c r="M23" s="263">
        <f t="shared" si="2"/>
        <v>1.1509223613845</v>
      </c>
      <c r="N23" s="239">
        <f>E23-серпень!E23</f>
        <v>150.0000000000001</v>
      </c>
      <c r="O23" s="239">
        <f>F23-серпень!F23</f>
        <v>37.07000000000005</v>
      </c>
      <c r="P23" s="240">
        <f t="shared" si="6"/>
        <v>-112.93000000000006</v>
      </c>
      <c r="Q23" s="240">
        <f t="shared" si="9"/>
        <v>24.71333333333335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14943.71</v>
      </c>
      <c r="G24" s="241">
        <f t="shared" si="0"/>
        <v>843.6299999999992</v>
      </c>
      <c r="H24" s="242">
        <f t="shared" si="3"/>
        <v>105.98315754236856</v>
      </c>
      <c r="I24" s="243">
        <f t="shared" si="4"/>
        <v>-1556.2900000000009</v>
      </c>
      <c r="J24" s="243">
        <f t="shared" si="5"/>
        <v>90.56793939393938</v>
      </c>
      <c r="K24" s="261">
        <v>8557.61</v>
      </c>
      <c r="L24" s="261">
        <f t="shared" si="1"/>
        <v>6386.0999999999985</v>
      </c>
      <c r="M24" s="263">
        <f t="shared" si="2"/>
        <v>1.7462480762736323</v>
      </c>
      <c r="N24" s="239">
        <f>E24-серпень!E24</f>
        <v>397.5799999999999</v>
      </c>
      <c r="O24" s="239">
        <f>F24-серпень!F24</f>
        <v>693.8799999999992</v>
      </c>
      <c r="P24" s="240">
        <f t="shared" si="6"/>
        <v>296.2999999999993</v>
      </c>
      <c r="Q24" s="240">
        <f t="shared" si="9"/>
        <v>174.52588158358049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727.34</v>
      </c>
      <c r="G25" s="212">
        <f t="shared" si="0"/>
        <v>-200</v>
      </c>
      <c r="H25" s="214">
        <f t="shared" si="3"/>
        <v>78.43293721828024</v>
      </c>
      <c r="I25" s="215">
        <f t="shared" si="4"/>
        <v>-272.65999999999997</v>
      </c>
      <c r="J25" s="215">
        <f t="shared" si="5"/>
        <v>72.734</v>
      </c>
      <c r="K25" s="215">
        <v>3333.63</v>
      </c>
      <c r="L25" s="215">
        <f t="shared" si="1"/>
        <v>-2606.29</v>
      </c>
      <c r="M25" s="257">
        <f t="shared" si="2"/>
        <v>0.21818258175022423</v>
      </c>
      <c r="N25" s="214">
        <f>E25-серпень!E25</f>
        <v>34.200000000000045</v>
      </c>
      <c r="O25" s="217">
        <f>F25-серпень!F25</f>
        <v>58.34000000000003</v>
      </c>
      <c r="P25" s="218">
        <f t="shared" si="6"/>
        <v>24.139999999999986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112767.4</v>
      </c>
      <c r="G26" s="212">
        <f t="shared" si="0"/>
        <v>-5261.570000000007</v>
      </c>
      <c r="H26" s="214">
        <f t="shared" si="3"/>
        <v>95.5421368160715</v>
      </c>
      <c r="I26" s="215">
        <f t="shared" si="4"/>
        <v>-42632.25</v>
      </c>
      <c r="J26" s="215">
        <f t="shared" si="5"/>
        <v>72.56605790296182</v>
      </c>
      <c r="K26" s="216">
        <v>76514.01</v>
      </c>
      <c r="L26" s="216">
        <f t="shared" si="1"/>
        <v>36253.39</v>
      </c>
      <c r="M26" s="256">
        <f t="shared" si="2"/>
        <v>1.4738137499263206</v>
      </c>
      <c r="N26" s="214">
        <f>E26-серпень!E26</f>
        <v>12730.050000000003</v>
      </c>
      <c r="O26" s="217">
        <f>F26-серпень!F26</f>
        <v>6629.899999999994</v>
      </c>
      <c r="P26" s="218">
        <f t="shared" si="6"/>
        <v>-6100.150000000009</v>
      </c>
      <c r="Q26" s="215">
        <f>O26/N26*100</f>
        <v>52.08070667436493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35713.49</v>
      </c>
      <c r="G27" s="241">
        <f t="shared" si="0"/>
        <v>-1168.310000000005</v>
      </c>
      <c r="H27" s="242">
        <f t="shared" si="3"/>
        <v>96.83228584288184</v>
      </c>
      <c r="I27" s="243">
        <f t="shared" si="4"/>
        <v>-11653.510000000002</v>
      </c>
      <c r="J27" s="243">
        <f t="shared" si="5"/>
        <v>75.3974074777799</v>
      </c>
      <c r="K27" s="261">
        <v>20770.43</v>
      </c>
      <c r="L27" s="261">
        <f t="shared" si="1"/>
        <v>14943.059999999998</v>
      </c>
      <c r="M27" s="263">
        <f t="shared" si="2"/>
        <v>1.7194391257186297</v>
      </c>
      <c r="N27" s="239">
        <f>E27-серпень!E27</f>
        <v>3590.050000000003</v>
      </c>
      <c r="O27" s="239">
        <f>F27-серпень!F27</f>
        <v>1675.6699999999983</v>
      </c>
      <c r="P27" s="240">
        <f t="shared" si="6"/>
        <v>-1914.3800000000047</v>
      </c>
      <c r="Q27" s="240">
        <f>O27/N27*100</f>
        <v>46.67539449311282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77053.91</v>
      </c>
      <c r="G28" s="241">
        <f t="shared" si="0"/>
        <v>-4093.2599999999948</v>
      </c>
      <c r="H28" s="242">
        <f t="shared" si="3"/>
        <v>94.95575754521076</v>
      </c>
      <c r="I28" s="243">
        <f t="shared" si="4"/>
        <v>-30978.73999999999</v>
      </c>
      <c r="J28" s="243">
        <f t="shared" si="5"/>
        <v>71.32465046446607</v>
      </c>
      <c r="K28" s="261">
        <v>55743.59</v>
      </c>
      <c r="L28" s="261">
        <f t="shared" si="1"/>
        <v>21310.320000000007</v>
      </c>
      <c r="M28" s="263">
        <f t="shared" si="2"/>
        <v>1.382291847367563</v>
      </c>
      <c r="N28" s="239">
        <f>E28-серпень!E28</f>
        <v>9140</v>
      </c>
      <c r="O28" s="239">
        <f>F28-серпень!F28</f>
        <v>4954.240000000005</v>
      </c>
      <c r="P28" s="240">
        <f t="shared" si="6"/>
        <v>-4185.759999999995</v>
      </c>
      <c r="Q28" s="240">
        <f>O28/N28*100</f>
        <v>54.20393873085345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-159.01</v>
      </c>
      <c r="G31" s="190">
        <f t="shared" si="0"/>
        <v>-159.01</v>
      </c>
      <c r="H31" s="197"/>
      <c r="I31" s="198">
        <f t="shared" si="4"/>
        <v>-159.01</v>
      </c>
      <c r="J31" s="198"/>
      <c r="K31" s="198">
        <v>-705.98</v>
      </c>
      <c r="L31" s="198">
        <f t="shared" si="1"/>
        <v>546.97</v>
      </c>
      <c r="M31" s="255">
        <f>F31/K31</f>
        <v>0.22523300943369498</v>
      </c>
      <c r="N31" s="197">
        <f>E31-серпень!E31</f>
        <v>0</v>
      </c>
      <c r="O31" s="200">
        <f>F31-серпень!F31</f>
        <v>-8.780000000000001</v>
      </c>
      <c r="P31" s="201">
        <f t="shared" si="6"/>
        <v>-8.780000000000001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111724.49</v>
      </c>
      <c r="G32" s="202">
        <f t="shared" si="0"/>
        <v>-475.34999999999127</v>
      </c>
      <c r="H32" s="204">
        <f t="shared" si="3"/>
        <v>99.5763362942407</v>
      </c>
      <c r="I32" s="205">
        <f t="shared" si="4"/>
        <v>-29275.509999999995</v>
      </c>
      <c r="J32" s="205">
        <f t="shared" si="5"/>
        <v>79.23722695035461</v>
      </c>
      <c r="K32" s="219">
        <v>71777.4</v>
      </c>
      <c r="L32" s="219">
        <f>F32-K32</f>
        <v>39947.09000000001</v>
      </c>
      <c r="M32" s="411">
        <f>F32/K32</f>
        <v>1.5565413347376753</v>
      </c>
      <c r="N32" s="197">
        <f>E32-серпень!E32</f>
        <v>5684</v>
      </c>
      <c r="O32" s="200">
        <f>F32-серпень!F32</f>
        <v>4665.37000000001</v>
      </c>
      <c r="P32" s="207">
        <f t="shared" si="6"/>
        <v>-1018.6299999999901</v>
      </c>
      <c r="Q32" s="205">
        <f>O32/N32*100</f>
        <v>82.07899366643227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28249.17</v>
      </c>
      <c r="G34" s="109">
        <f t="shared" si="0"/>
        <v>-113.80000000000291</v>
      </c>
      <c r="H34" s="111">
        <f t="shared" si="3"/>
        <v>99.5987726250107</v>
      </c>
      <c r="I34" s="110">
        <f t="shared" si="4"/>
        <v>-5967.830000000002</v>
      </c>
      <c r="J34" s="110">
        <f t="shared" si="5"/>
        <v>82.55887424379694</v>
      </c>
      <c r="K34" s="142">
        <v>17739.76</v>
      </c>
      <c r="L34" s="142">
        <f t="shared" si="1"/>
        <v>10509.41</v>
      </c>
      <c r="M34" s="264">
        <f t="shared" si="10"/>
        <v>1.5924212052474216</v>
      </c>
      <c r="N34" s="111">
        <f>E34-серпень!E34</f>
        <v>1400</v>
      </c>
      <c r="O34" s="179">
        <f>F34-серпень!F34</f>
        <v>866.0899999999965</v>
      </c>
      <c r="P34" s="112">
        <f t="shared" si="6"/>
        <v>-533.9100000000035</v>
      </c>
      <c r="Q34" s="110">
        <f>O34/N34*100</f>
        <v>61.863571428571184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83454.06</v>
      </c>
      <c r="G35" s="109">
        <f t="shared" si="0"/>
        <v>-366.0200000000041</v>
      </c>
      <c r="H35" s="111">
        <f t="shared" si="3"/>
        <v>99.56332659190971</v>
      </c>
      <c r="I35" s="110">
        <f t="shared" si="4"/>
        <v>-23277.940000000002</v>
      </c>
      <c r="J35" s="110">
        <f t="shared" si="5"/>
        <v>78.19028969756025</v>
      </c>
      <c r="K35" s="142">
        <v>54015.97</v>
      </c>
      <c r="L35" s="142">
        <f t="shared" si="1"/>
        <v>29438.089999999997</v>
      </c>
      <c r="M35" s="264">
        <f t="shared" si="10"/>
        <v>1.5449886394708823</v>
      </c>
      <c r="N35" s="111">
        <f>E35-серпень!E35</f>
        <v>4284</v>
      </c>
      <c r="O35" s="179">
        <f>F35-серпень!F35</f>
        <v>3803.2599999999948</v>
      </c>
      <c r="P35" s="112">
        <f t="shared" si="6"/>
        <v>-480.74000000000524</v>
      </c>
      <c r="Q35" s="110">
        <f>O35/N35*100</f>
        <v>88.77824463118569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49238.54</v>
      </c>
      <c r="G38" s="191">
        <f>G39+G40+G41+G42+G43+G45+G47+G48+G49+G50+G51+G56+G57+G61</f>
        <v>86.36000000000223</v>
      </c>
      <c r="H38" s="192">
        <f>F38/E38*100</f>
        <v>100.23106347212409</v>
      </c>
      <c r="I38" s="193">
        <f>F38-D38</f>
        <v>-12603.940000000002</v>
      </c>
      <c r="J38" s="193">
        <f>F38/D38*100</f>
        <v>79.61928434952802</v>
      </c>
      <c r="K38" s="191">
        <v>28244.63</v>
      </c>
      <c r="L38" s="191">
        <f t="shared" si="1"/>
        <v>20993.91</v>
      </c>
      <c r="M38" s="250">
        <f t="shared" si="10"/>
        <v>1.743288547238891</v>
      </c>
      <c r="N38" s="191">
        <f>N39+N40+N41+N42+N43+N45+N47+N48+N49+N50+N51+N56+N57+N61+N44</f>
        <v>6064</v>
      </c>
      <c r="O38" s="191">
        <f>O39+O40+O41+O42+O43+O45+O47+O48+O49+O50+O51+O56+O57+O61+O44</f>
        <v>6250.260000000001</v>
      </c>
      <c r="P38" s="191">
        <f>P39+P40+P41+P42+P43+P45+P47+P48+P49+P50+P51+P56+P57+P61</f>
        <v>186.26000000000133</v>
      </c>
      <c r="Q38" s="191">
        <f>O38/N38*100</f>
        <v>103.07156992084434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</v>
      </c>
      <c r="G43" s="202">
        <f t="shared" si="13"/>
        <v>107</v>
      </c>
      <c r="H43" s="204">
        <f t="shared" si="11"/>
        <v>218.8888888888889</v>
      </c>
      <c r="I43" s="205">
        <f t="shared" si="14"/>
        <v>47</v>
      </c>
      <c r="J43" s="205">
        <f t="shared" si="16"/>
        <v>131.33333333333331</v>
      </c>
      <c r="K43" s="205">
        <v>117.11</v>
      </c>
      <c r="L43" s="205">
        <f t="shared" si="1"/>
        <v>79.89</v>
      </c>
      <c r="M43" s="266">
        <f t="shared" si="17"/>
        <v>1.6821791478097514</v>
      </c>
      <c r="N43" s="204">
        <f>E43-серпень!E43</f>
        <v>10</v>
      </c>
      <c r="O43" s="208">
        <f>F43-серпень!F43</f>
        <v>1.8799999999999955</v>
      </c>
      <c r="P43" s="207">
        <f t="shared" si="15"/>
        <v>-8.120000000000005</v>
      </c>
      <c r="Q43" s="205">
        <f t="shared" si="12"/>
        <v>18.799999999999955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411.24</v>
      </c>
      <c r="G45" s="202">
        <f t="shared" si="13"/>
        <v>147.24</v>
      </c>
      <c r="H45" s="204">
        <f t="shared" si="11"/>
        <v>155.77272727272728</v>
      </c>
      <c r="I45" s="205">
        <f t="shared" si="14"/>
        <v>111.24000000000001</v>
      </c>
      <c r="J45" s="205">
        <f t="shared" si="16"/>
        <v>137.08</v>
      </c>
      <c r="K45" s="205">
        <v>0</v>
      </c>
      <c r="L45" s="205">
        <f t="shared" si="1"/>
        <v>411.24</v>
      </c>
      <c r="M45" s="266"/>
      <c r="N45" s="204">
        <f>E45-серпень!E45</f>
        <v>8</v>
      </c>
      <c r="O45" s="208">
        <f>F45-серпень!F45</f>
        <v>83.13</v>
      </c>
      <c r="P45" s="207">
        <f t="shared" si="15"/>
        <v>75.13</v>
      </c>
      <c r="Q45" s="205">
        <f t="shared" si="12"/>
        <v>1039.125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7957.37</v>
      </c>
      <c r="G47" s="202">
        <f t="shared" si="13"/>
        <v>108.34999999999945</v>
      </c>
      <c r="H47" s="204">
        <f t="shared" si="11"/>
        <v>101.38042711064566</v>
      </c>
      <c r="I47" s="205">
        <f t="shared" si="14"/>
        <v>-1942.63</v>
      </c>
      <c r="J47" s="205">
        <f t="shared" si="16"/>
        <v>80.37747474747474</v>
      </c>
      <c r="K47" s="205">
        <v>7605.46</v>
      </c>
      <c r="L47" s="205">
        <f t="shared" si="1"/>
        <v>351.90999999999985</v>
      </c>
      <c r="M47" s="266">
        <f t="shared" si="17"/>
        <v>1.0462707055194558</v>
      </c>
      <c r="N47" s="204">
        <f>E47-серпень!E47</f>
        <v>800</v>
      </c>
      <c r="O47" s="208">
        <f>F47-серпень!F47</f>
        <v>894.7299999999996</v>
      </c>
      <c r="P47" s="207">
        <f t="shared" si="15"/>
        <v>94.72999999999956</v>
      </c>
      <c r="Q47" s="205">
        <f t="shared" si="12"/>
        <v>111.84124999999993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203.1</v>
      </c>
      <c r="G48" s="202">
        <f t="shared" si="13"/>
        <v>-446.9</v>
      </c>
      <c r="H48" s="204">
        <f t="shared" si="11"/>
        <v>31.246153846153845</v>
      </c>
      <c r="I48" s="205">
        <f t="shared" si="14"/>
        <v>-446.9</v>
      </c>
      <c r="J48" s="205">
        <f t="shared" si="16"/>
        <v>31.246153846153845</v>
      </c>
      <c r="K48" s="205">
        <v>0</v>
      </c>
      <c r="L48" s="205">
        <f t="shared" si="1"/>
        <v>203.1</v>
      </c>
      <c r="M48" s="266"/>
      <c r="N48" s="204">
        <f>E48-серпень!E48</f>
        <v>0</v>
      </c>
      <c r="O48" s="208">
        <f>F48-серпень!F48</f>
        <v>34.84</v>
      </c>
      <c r="P48" s="207">
        <f t="shared" si="15"/>
        <v>34.84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4861.63</v>
      </c>
      <c r="G51" s="202">
        <f t="shared" si="13"/>
        <v>-49.55999999999949</v>
      </c>
      <c r="H51" s="204">
        <f t="shared" si="11"/>
        <v>98.9908759384182</v>
      </c>
      <c r="I51" s="205">
        <f t="shared" si="14"/>
        <v>-2138.41</v>
      </c>
      <c r="J51" s="205">
        <f t="shared" si="16"/>
        <v>69.45146027736985</v>
      </c>
      <c r="K51" s="205">
        <v>5721.95</v>
      </c>
      <c r="L51" s="205">
        <f t="shared" si="1"/>
        <v>-860.3199999999997</v>
      </c>
      <c r="M51" s="266">
        <f t="shared" si="17"/>
        <v>0.8496456627548301</v>
      </c>
      <c r="N51" s="204">
        <f>E51-серпень!E51</f>
        <v>520</v>
      </c>
      <c r="O51" s="208">
        <f>F51-серпень!F51</f>
        <v>514.0200000000004</v>
      </c>
      <c r="P51" s="207">
        <f t="shared" si="15"/>
        <v>-5.979999999999563</v>
      </c>
      <c r="Q51" s="205">
        <f t="shared" si="12"/>
        <v>98.85000000000008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637.05</v>
      </c>
      <c r="G52" s="36">
        <f t="shared" si="13"/>
        <v>-46.940000000000055</v>
      </c>
      <c r="H52" s="32">
        <f t="shared" si="11"/>
        <v>93.13732656910187</v>
      </c>
      <c r="I52" s="110">
        <f t="shared" si="14"/>
        <v>-332.95000000000005</v>
      </c>
      <c r="J52" s="110">
        <f t="shared" si="16"/>
        <v>65.67525773195875</v>
      </c>
      <c r="K52" s="110">
        <v>801.84</v>
      </c>
      <c r="L52" s="110">
        <f>F52-K52</f>
        <v>-164.79000000000008</v>
      </c>
      <c r="M52" s="115">
        <f t="shared" si="17"/>
        <v>0.7944851840766237</v>
      </c>
      <c r="N52" s="111">
        <f>E52-серпень!E52</f>
        <v>20</v>
      </c>
      <c r="O52" s="179">
        <f>F52-серпень!F52</f>
        <v>66.91999999999996</v>
      </c>
      <c r="P52" s="112">
        <f t="shared" si="15"/>
        <v>46.91999999999996</v>
      </c>
      <c r="Q52" s="132">
        <f t="shared" si="12"/>
        <v>334.5999999999998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4224.29</v>
      </c>
      <c r="G55" s="36">
        <f t="shared" si="13"/>
        <v>2.119999999999891</v>
      </c>
      <c r="H55" s="32">
        <f t="shared" si="11"/>
        <v>100.0502111473484</v>
      </c>
      <c r="I55" s="110">
        <f t="shared" si="14"/>
        <v>-1799.71</v>
      </c>
      <c r="J55" s="110">
        <f t="shared" si="16"/>
        <v>70.12433598937584</v>
      </c>
      <c r="K55" s="110">
        <v>4875.29</v>
      </c>
      <c r="L55" s="110">
        <f>F55-K55</f>
        <v>-651</v>
      </c>
      <c r="M55" s="115">
        <f t="shared" si="17"/>
        <v>0.8664694818154407</v>
      </c>
      <c r="N55" s="111">
        <f>E55-серпень!E55</f>
        <v>500</v>
      </c>
      <c r="O55" s="179">
        <f>F55-серпень!F55</f>
        <v>447.0999999999999</v>
      </c>
      <c r="P55" s="112">
        <f t="shared" si="15"/>
        <v>-52.90000000000009</v>
      </c>
      <c r="Q55" s="132">
        <f t="shared" si="12"/>
        <v>89.41999999999997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5144.67</v>
      </c>
      <c r="G57" s="202">
        <f t="shared" si="13"/>
        <v>506.6900000000005</v>
      </c>
      <c r="H57" s="204">
        <f t="shared" si="11"/>
        <v>110.92479915825426</v>
      </c>
      <c r="I57" s="205">
        <f t="shared" si="14"/>
        <v>-5.329999999999927</v>
      </c>
      <c r="J57" s="205">
        <f t="shared" si="16"/>
        <v>99.89650485436893</v>
      </c>
      <c r="K57" s="205">
        <v>3571.45</v>
      </c>
      <c r="L57" s="205">
        <f aca="true" t="shared" si="18" ref="L57:L63">F57-K57</f>
        <v>1573.2200000000003</v>
      </c>
      <c r="M57" s="266">
        <f t="shared" si="17"/>
        <v>1.440498957006258</v>
      </c>
      <c r="N57" s="204">
        <f>E57-серпень!E57</f>
        <v>370</v>
      </c>
      <c r="O57" s="208">
        <f>F57-серпень!F57</f>
        <v>542.8400000000001</v>
      </c>
      <c r="P57" s="207">
        <f t="shared" si="15"/>
        <v>172.84000000000015</v>
      </c>
      <c r="Q57" s="205">
        <f t="shared" si="12"/>
        <v>146.71351351351356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1000.03</v>
      </c>
      <c r="G59" s="202"/>
      <c r="H59" s="204"/>
      <c r="I59" s="205"/>
      <c r="J59" s="205"/>
      <c r="K59" s="206">
        <v>979.24</v>
      </c>
      <c r="L59" s="205">
        <f t="shared" si="18"/>
        <v>20.789999999999964</v>
      </c>
      <c r="M59" s="266">
        <f t="shared" si="17"/>
        <v>1.021230750377844</v>
      </c>
      <c r="N59" s="204"/>
      <c r="O59" s="208">
        <f>F59-серпень!F59</f>
        <v>132.92999999999995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732794.2300000001</v>
      </c>
      <c r="G64" s="191">
        <f>F64-E64</f>
        <v>-18200.909999999916</v>
      </c>
      <c r="H64" s="192">
        <f>F64/E64*100</f>
        <v>97.57642772495173</v>
      </c>
      <c r="I64" s="193">
        <f>F64-D64</f>
        <v>-286150.5</v>
      </c>
      <c r="J64" s="193">
        <f>F64/D64*100</f>
        <v>71.91697532014322</v>
      </c>
      <c r="K64" s="193">
        <v>509138.63</v>
      </c>
      <c r="L64" s="193">
        <f>F64-K64</f>
        <v>223655.6000000001</v>
      </c>
      <c r="M64" s="267">
        <f>F64/K64</f>
        <v>1.4392823227732692</v>
      </c>
      <c r="N64" s="191">
        <f>N8+N38+N62+N63</f>
        <v>78559.13</v>
      </c>
      <c r="O64" s="191">
        <f>O8+O38+O62+O63</f>
        <v>56270.57000000001</v>
      </c>
      <c r="P64" s="195">
        <f>O64-N64</f>
        <v>-22288.559999999998</v>
      </c>
      <c r="Q64" s="193">
        <f>O64/N64*100</f>
        <v>71.62830087349491</v>
      </c>
      <c r="R64" s="28">
        <f>O64-34768</f>
        <v>21502.570000000007</v>
      </c>
      <c r="S64" s="128">
        <f>O64/34768</f>
        <v>1.6184586401288543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1553.94</v>
      </c>
      <c r="G73" s="202">
        <f aca="true" t="shared" si="19" ref="G73:G83">F73-E73</f>
        <v>-1146.06</v>
      </c>
      <c r="H73" s="204"/>
      <c r="I73" s="207">
        <f aca="true" t="shared" si="20" ref="I73:I83">F73-D73</f>
        <v>-2646.06</v>
      </c>
      <c r="J73" s="207">
        <f>F73/D73*100</f>
        <v>36.99857142857143</v>
      </c>
      <c r="K73" s="207">
        <v>593.1</v>
      </c>
      <c r="L73" s="207">
        <f aca="true" t="shared" si="21" ref="L73:L83">F73-K73</f>
        <v>960.84</v>
      </c>
      <c r="M73" s="254">
        <f>F73/K73</f>
        <v>2.620030349013657</v>
      </c>
      <c r="N73" s="204">
        <f>E73-серпень!E73</f>
        <v>500</v>
      </c>
      <c r="O73" s="208">
        <f>F73-серпень!F73</f>
        <v>18.769999999999982</v>
      </c>
      <c r="P73" s="207">
        <f aca="true" t="shared" si="22" ref="P73:P86">O73-N73</f>
        <v>-481.23</v>
      </c>
      <c r="Q73" s="207">
        <f>O73/N73*100</f>
        <v>3.753999999999996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6859.83</v>
      </c>
      <c r="G74" s="202">
        <f t="shared" si="19"/>
        <v>2167.62</v>
      </c>
      <c r="H74" s="204">
        <f>F74/E74*100</f>
        <v>146.19614211640143</v>
      </c>
      <c r="I74" s="207">
        <f t="shared" si="20"/>
        <v>-599.1700000000001</v>
      </c>
      <c r="J74" s="207">
        <f>F74/D74*100</f>
        <v>91.96715377396434</v>
      </c>
      <c r="K74" s="207">
        <v>3987.63</v>
      </c>
      <c r="L74" s="207">
        <f t="shared" si="21"/>
        <v>2872.2</v>
      </c>
      <c r="M74" s="254">
        <f>F74/K74</f>
        <v>1.7202774580389855</v>
      </c>
      <c r="N74" s="204">
        <f>E74-серпень!E74</f>
        <v>815</v>
      </c>
      <c r="O74" s="208">
        <f>F74-серпень!F74</f>
        <v>76.30000000000018</v>
      </c>
      <c r="P74" s="207">
        <f t="shared" si="22"/>
        <v>-738.6999999999998</v>
      </c>
      <c r="Q74" s="207">
        <f>O74/N74*100</f>
        <v>9.36196319018407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20013.13</v>
      </c>
      <c r="G77" s="226">
        <f t="shared" si="19"/>
        <v>9913.070000000002</v>
      </c>
      <c r="H77" s="227">
        <f>F77/E77*100</f>
        <v>198.14862485965432</v>
      </c>
      <c r="I77" s="228">
        <f t="shared" si="20"/>
        <v>2342.130000000001</v>
      </c>
      <c r="J77" s="228">
        <f>F77/D77*100</f>
        <v>113.2540886197725</v>
      </c>
      <c r="K77" s="228">
        <v>6439.8</v>
      </c>
      <c r="L77" s="228">
        <f t="shared" si="21"/>
        <v>13573.330000000002</v>
      </c>
      <c r="M77" s="260">
        <f>F77/K77</f>
        <v>3.107725395198609</v>
      </c>
      <c r="N77" s="226">
        <f>N73+N74+N75+N76</f>
        <v>1618</v>
      </c>
      <c r="O77" s="230">
        <f>O73+O74+O75+O76</f>
        <v>1211.2900000000013</v>
      </c>
      <c r="P77" s="228">
        <f t="shared" si="22"/>
        <v>-406.7099999999987</v>
      </c>
      <c r="Q77" s="228">
        <f>O77/N77*100</f>
        <v>74.86341161928316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10.49</v>
      </c>
      <c r="G78" s="202">
        <f t="shared" si="19"/>
        <v>10.49</v>
      </c>
      <c r="H78" s="204"/>
      <c r="I78" s="207">
        <f t="shared" si="20"/>
        <v>9.49</v>
      </c>
      <c r="J78" s="207"/>
      <c r="K78" s="207">
        <v>0.35</v>
      </c>
      <c r="L78" s="207">
        <f t="shared" si="21"/>
        <v>10.14</v>
      </c>
      <c r="M78" s="254">
        <f>F78/K78</f>
        <v>29.971428571428575</v>
      </c>
      <c r="N78" s="204">
        <f>E78-серпень!E78</f>
        <v>0</v>
      </c>
      <c r="O78" s="208">
        <f>F78-серпень!F78</f>
        <v>4.82</v>
      </c>
      <c r="P78" s="207">
        <f t="shared" si="22"/>
        <v>4.82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</v>
      </c>
      <c r="G80" s="202">
        <f t="shared" si="19"/>
        <v>-798.3999999999996</v>
      </c>
      <c r="H80" s="204">
        <f>F80/E80*100</f>
        <v>89.52780692549844</v>
      </c>
      <c r="I80" s="207">
        <f t="shared" si="20"/>
        <v>-2674.3999999999996</v>
      </c>
      <c r="J80" s="207">
        <f>F80/D80*100</f>
        <v>71.84842105263158</v>
      </c>
      <c r="K80" s="207">
        <v>0</v>
      </c>
      <c r="L80" s="207">
        <f t="shared" si="21"/>
        <v>6825.6</v>
      </c>
      <c r="M80" s="254"/>
      <c r="N80" s="204">
        <f>E80-серпень!E80</f>
        <v>0.3999999999996362</v>
      </c>
      <c r="O80" s="208">
        <f>F80-серпень!F80</f>
        <v>0.7700000000004366</v>
      </c>
      <c r="P80" s="207">
        <f>O80-N80</f>
        <v>0.37000000000080036</v>
      </c>
      <c r="Q80" s="231">
        <f>O80/N80*100</f>
        <v>192.50000000028422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1.1</v>
      </c>
      <c r="G81" s="202">
        <f t="shared" si="19"/>
        <v>1.1</v>
      </c>
      <c r="H81" s="204"/>
      <c r="I81" s="207">
        <f t="shared" si="20"/>
        <v>1.1</v>
      </c>
      <c r="J81" s="207"/>
      <c r="K81" s="207">
        <v>1</v>
      </c>
      <c r="L81" s="207">
        <f t="shared" si="21"/>
        <v>0.10000000000000009</v>
      </c>
      <c r="M81" s="254">
        <f>F81/K81</f>
        <v>1.1</v>
      </c>
      <c r="N81" s="204">
        <f>E81-серпень!E81</f>
        <v>0</v>
      </c>
      <c r="O81" s="208">
        <f>F81-серпень!F81</f>
        <v>0.010000000000000009</v>
      </c>
      <c r="P81" s="207">
        <f t="shared" si="22"/>
        <v>0.010000000000000009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6837.1900000000005</v>
      </c>
      <c r="G82" s="224">
        <f>G78+G81+G79+G80</f>
        <v>-786.8099999999996</v>
      </c>
      <c r="H82" s="227">
        <f>F82/E82*100</f>
        <v>89.67982686253936</v>
      </c>
      <c r="I82" s="228">
        <f t="shared" si="20"/>
        <v>-2663.8099999999995</v>
      </c>
      <c r="J82" s="228">
        <f>F82/D82*100</f>
        <v>71.96284601620883</v>
      </c>
      <c r="K82" s="228">
        <v>1.35</v>
      </c>
      <c r="L82" s="228">
        <f t="shared" si="21"/>
        <v>6835.84</v>
      </c>
      <c r="M82" s="268">
        <f>F82/K82</f>
        <v>5064.585185185185</v>
      </c>
      <c r="N82" s="226">
        <f>N78+N81+N79+N80</f>
        <v>0.3999999999996362</v>
      </c>
      <c r="O82" s="230">
        <f>O78+O81+O79+O80</f>
        <v>5.600000000000437</v>
      </c>
      <c r="P82" s="226">
        <f>P78+P81+P79+P80</f>
        <v>5.2000000000008</v>
      </c>
      <c r="Q82" s="228">
        <f>O82/N82*100</f>
        <v>1400.0000000013824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26865.880000000005</v>
      </c>
      <c r="G85" s="233">
        <f>F85-E85</f>
        <v>9112.850000000006</v>
      </c>
      <c r="H85" s="234">
        <f>F85/E85*100</f>
        <v>151.33123754085926</v>
      </c>
      <c r="I85" s="235">
        <f>F85-D85</f>
        <v>-349.11999999999534</v>
      </c>
      <c r="J85" s="235">
        <f>F85/D85*100</f>
        <v>98.71717802682346</v>
      </c>
      <c r="K85" s="235">
        <v>6418.88</v>
      </c>
      <c r="L85" s="235">
        <f>F85-K85</f>
        <v>20447.000000000004</v>
      </c>
      <c r="M85" s="269">
        <f>F85/K85</f>
        <v>4.185446682287253</v>
      </c>
      <c r="N85" s="232">
        <f>N71+N83+N77+N82</f>
        <v>1626.5699999999997</v>
      </c>
      <c r="O85" s="232">
        <f>O71+O83+O77+O82+O84</f>
        <v>1216.8900000000017</v>
      </c>
      <c r="P85" s="235">
        <f t="shared" si="22"/>
        <v>-409.679999999998</v>
      </c>
      <c r="Q85" s="235">
        <f>O85/N85*100</f>
        <v>74.8132573452112</v>
      </c>
      <c r="R85" s="28">
        <f>O85-8104.96</f>
        <v>-6888.069999999998</v>
      </c>
      <c r="S85" s="101">
        <f>O85/8104.96</f>
        <v>0.1501413948989263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759660.1100000001</v>
      </c>
      <c r="G86" s="233">
        <f>F86-E86</f>
        <v>-9088.05999999994</v>
      </c>
      <c r="H86" s="234">
        <f>F86/E86*100</f>
        <v>98.8178105191457</v>
      </c>
      <c r="I86" s="235">
        <f>F86-D86</f>
        <v>-286499.62</v>
      </c>
      <c r="J86" s="235">
        <f>F86/D86*100</f>
        <v>72.6141609369728</v>
      </c>
      <c r="K86" s="235">
        <f>K64+K85</f>
        <v>515557.51</v>
      </c>
      <c r="L86" s="235">
        <f>F86-K86</f>
        <v>244102.6000000001</v>
      </c>
      <c r="M86" s="269">
        <f>F86/K86</f>
        <v>1.473473075777715</v>
      </c>
      <c r="N86" s="233">
        <f>N64+N85</f>
        <v>80185.70000000001</v>
      </c>
      <c r="O86" s="233">
        <f>O64+O85</f>
        <v>57487.46000000001</v>
      </c>
      <c r="P86" s="235">
        <f t="shared" si="22"/>
        <v>-22698.240000000005</v>
      </c>
      <c r="Q86" s="235">
        <f>O86/N86*100</f>
        <v>71.69290783768177</v>
      </c>
      <c r="R86" s="28">
        <f>O86-42872.96</f>
        <v>14614.500000000007</v>
      </c>
      <c r="S86" s="101">
        <f>O86/42872.96</f>
        <v>1.340879192852558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3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7429.5199999999995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42640</v>
      </c>
      <c r="D90" s="31">
        <v>2366.1</v>
      </c>
      <c r="G90" s="4" t="s">
        <v>59</v>
      </c>
      <c r="O90" s="439"/>
      <c r="P90" s="439"/>
      <c r="T90" s="186">
        <f t="shared" si="23"/>
        <v>2366.1</v>
      </c>
    </row>
    <row r="91" spans="3:16" ht="15">
      <c r="C91" s="87">
        <v>42639</v>
      </c>
      <c r="D91" s="31">
        <v>3417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42636</v>
      </c>
      <c r="D92" s="31">
        <v>3547.4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30.367009999999997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631.02</v>
      </c>
      <c r="G97" s="73">
        <f>G45+G48+G49</f>
        <v>-314.97999999999996</v>
      </c>
      <c r="H97" s="74"/>
      <c r="I97" s="74"/>
      <c r="N97" s="31">
        <f>N45+N48+N49</f>
        <v>12</v>
      </c>
      <c r="O97" s="246">
        <f>O45+O48+O49</f>
        <v>119.21</v>
      </c>
      <c r="P97" s="31">
        <f>P45+P48+P49</f>
        <v>107.21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30.367009999999997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2016-09-27T07:57:02Z</cp:lastPrinted>
  <dcterms:created xsi:type="dcterms:W3CDTF">2003-07-28T11:27:56Z</dcterms:created>
  <dcterms:modified xsi:type="dcterms:W3CDTF">2016-09-28T08:52:40Z</dcterms:modified>
  <cp:category/>
  <cp:version/>
  <cp:contentType/>
  <cp:contentStatus/>
</cp:coreProperties>
</file>